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475" windowHeight="6210"/>
  </bookViews>
  <sheets>
    <sheet name="THKVERT" sheetId="1" r:id="rId1"/>
    <sheet name="Compatibility Report" sheetId="2" r:id="rId2"/>
  </sheets>
  <definedNames>
    <definedName name="_Regression_Int" localSheetId="0" hidden="1">1</definedName>
    <definedName name="E">THKVERT!$B$101:$C$116</definedName>
    <definedName name="_xlnm.Print_Area" localSheetId="0">THKVERT!$A$1:$J$39</definedName>
    <definedName name="SD">THKVERT!$L$1:$M$6</definedName>
  </definedNames>
  <calcPr calcId="145621"/>
</workbook>
</file>

<file path=xl/calcChain.xml><?xml version="1.0" encoding="utf-8"?>
<calcChain xmlns="http://schemas.openxmlformats.org/spreadsheetml/2006/main">
  <c r="B23" i="1" l="1"/>
  <c r="B24" i="1" s="1"/>
  <c r="I20" i="1"/>
  <c r="I16" i="1"/>
  <c r="J16" i="1" s="1"/>
  <c r="G16" i="1"/>
  <c r="G45" i="1" s="1"/>
  <c r="E16" i="1"/>
  <c r="F16" i="1"/>
  <c r="C16" i="1"/>
  <c r="C82" i="1"/>
  <c r="C75" i="1"/>
  <c r="M8" i="1"/>
  <c r="B52" i="1"/>
  <c r="G42" i="1"/>
  <c r="G20" i="1"/>
  <c r="G81" i="1"/>
  <c r="C76" i="1"/>
  <c r="G71" i="1"/>
  <c r="C77" i="1"/>
  <c r="G65" i="1"/>
  <c r="G49" i="1"/>
  <c r="E42" i="1"/>
  <c r="E20" i="1"/>
  <c r="E81" i="1"/>
  <c r="E71" i="1"/>
  <c r="E65" i="1"/>
  <c r="E49" i="1"/>
  <c r="C42" i="1"/>
  <c r="C45" i="1"/>
  <c r="D45" i="1" s="1"/>
  <c r="C20" i="1"/>
  <c r="D16" i="1"/>
  <c r="C81" i="1"/>
  <c r="C71" i="1"/>
  <c r="C65" i="1"/>
  <c r="C49" i="1"/>
  <c r="C6" i="1"/>
  <c r="B80" i="1"/>
  <c r="A3" i="1"/>
  <c r="E45" i="1"/>
  <c r="F45" i="1" s="1"/>
  <c r="E82" i="1"/>
  <c r="C67" i="1" l="1"/>
  <c r="E67" i="1"/>
  <c r="I23" i="1"/>
  <c r="J23" i="1" s="1"/>
  <c r="E52" i="1"/>
  <c r="F52" i="1" s="1"/>
  <c r="H16" i="1"/>
  <c r="E73" i="1"/>
  <c r="C73" i="1"/>
  <c r="C72" i="1" s="1"/>
  <c r="C66" i="1" s="1"/>
  <c r="B25" i="1"/>
  <c r="I25" i="1" s="1"/>
  <c r="J25" i="1" s="1"/>
  <c r="C25" i="1"/>
  <c r="D25" i="1" s="1"/>
  <c r="G24" i="1"/>
  <c r="H24" i="1" s="1"/>
  <c r="G23" i="1"/>
  <c r="H23" i="1" s="1"/>
  <c r="I24" i="1"/>
  <c r="J24" i="1" s="1"/>
  <c r="C24" i="1"/>
  <c r="D24" i="1" s="1"/>
  <c r="E23" i="1"/>
  <c r="F23" i="1" s="1"/>
  <c r="C23" i="1"/>
  <c r="D23" i="1" s="1"/>
  <c r="E24" i="1"/>
  <c r="F24" i="1" s="1"/>
  <c r="G53" i="1"/>
  <c r="H53" i="1" s="1"/>
  <c r="H45" i="1"/>
  <c r="G67" i="1"/>
  <c r="G82" i="1"/>
  <c r="G73" i="1" s="1"/>
  <c r="G72" i="1" s="1"/>
  <c r="G66" i="1" s="1"/>
  <c r="B53" i="1"/>
  <c r="C53" i="1"/>
  <c r="D53" i="1" s="1"/>
  <c r="E72" i="1"/>
  <c r="E66" i="1" s="1"/>
  <c r="C52" i="1"/>
  <c r="D52" i="1" s="1"/>
  <c r="G52" i="1"/>
  <c r="H52" i="1" s="1"/>
  <c r="E53" i="1"/>
  <c r="F53" i="1" s="1"/>
  <c r="E25" i="1" l="1"/>
  <c r="F25" i="1" s="1"/>
  <c r="G25" i="1"/>
  <c r="H25" i="1" s="1"/>
  <c r="I26" i="1"/>
  <c r="J26" i="1" s="1"/>
  <c r="B26" i="1"/>
  <c r="E26" i="1"/>
  <c r="F26" i="1" s="1"/>
  <c r="C26" i="1"/>
  <c r="D26" i="1" s="1"/>
  <c r="G26" i="1"/>
  <c r="H26" i="1" s="1"/>
  <c r="B54" i="1"/>
  <c r="C54" i="1" s="1"/>
  <c r="D54" i="1" s="1"/>
  <c r="C27" i="1" l="1"/>
  <c r="D27" i="1" s="1"/>
  <c r="E27" i="1"/>
  <c r="F27" i="1" s="1"/>
  <c r="B27" i="1"/>
  <c r="G27" i="1"/>
  <c r="H27" i="1" s="1"/>
  <c r="E54" i="1"/>
  <c r="F54" i="1" s="1"/>
  <c r="B55" i="1"/>
  <c r="G55" i="1" s="1"/>
  <c r="H55" i="1" s="1"/>
  <c r="G54" i="1"/>
  <c r="H54" i="1" s="1"/>
  <c r="B28" i="1" l="1"/>
  <c r="G28" i="1"/>
  <c r="H28" i="1" s="1"/>
  <c r="C28" i="1"/>
  <c r="D28" i="1" s="1"/>
  <c r="I27" i="1"/>
  <c r="J27" i="1" s="1"/>
  <c r="C55" i="1"/>
  <c r="D55" i="1" s="1"/>
  <c r="E55" i="1"/>
  <c r="F55" i="1" s="1"/>
  <c r="B56" i="1"/>
  <c r="B29" i="1" l="1"/>
  <c r="E29" i="1"/>
  <c r="F29" i="1" s="1"/>
  <c r="G29" i="1"/>
  <c r="H29" i="1" s="1"/>
  <c r="E28" i="1"/>
  <c r="F28" i="1" s="1"/>
  <c r="I28" i="1"/>
  <c r="J28" i="1" s="1"/>
  <c r="B57" i="1"/>
  <c r="E57" i="1" s="1"/>
  <c r="F57" i="1" s="1"/>
  <c r="G56" i="1"/>
  <c r="H56" i="1" s="1"/>
  <c r="C56" i="1"/>
  <c r="D56" i="1" s="1"/>
  <c r="E56" i="1"/>
  <c r="F56" i="1" s="1"/>
  <c r="B30" i="1" l="1"/>
  <c r="I30" i="1"/>
  <c r="J30" i="1" s="1"/>
  <c r="G30" i="1"/>
  <c r="H30" i="1" s="1"/>
  <c r="I29" i="1"/>
  <c r="J29" i="1" s="1"/>
  <c r="C29" i="1"/>
  <c r="D29" i="1" s="1"/>
  <c r="C57" i="1"/>
  <c r="D57" i="1" s="1"/>
  <c r="G58" i="1"/>
  <c r="H58" i="1" s="1"/>
  <c r="E58" i="1"/>
  <c r="F58" i="1" s="1"/>
  <c r="B58" i="1"/>
  <c r="C58" i="1"/>
  <c r="D58" i="1" s="1"/>
  <c r="G57" i="1"/>
  <c r="H57" i="1" s="1"/>
  <c r="G31" i="1" l="1"/>
  <c r="H31" i="1" s="1"/>
  <c r="E31" i="1"/>
  <c r="F31" i="1" s="1"/>
  <c r="B31" i="1"/>
  <c r="I31" i="1"/>
  <c r="J31" i="1" s="1"/>
  <c r="C31" i="1"/>
  <c r="D31" i="1" s="1"/>
  <c r="E30" i="1"/>
  <c r="F30" i="1" s="1"/>
  <c r="C30" i="1"/>
  <c r="D30" i="1" s="1"/>
  <c r="I32" i="1" l="1"/>
  <c r="J32" i="1" s="1"/>
  <c r="E32" i="1"/>
  <c r="F32" i="1" s="1"/>
  <c r="G32" i="1"/>
  <c r="H32" i="1" s="1"/>
  <c r="B32" i="1"/>
  <c r="C32" i="1"/>
  <c r="D32" i="1" s="1"/>
  <c r="B33" i="1" l="1"/>
  <c r="E33" i="1"/>
  <c r="F33" i="1" s="1"/>
  <c r="I33" i="1"/>
  <c r="J33" i="1" s="1"/>
  <c r="C33" i="1"/>
  <c r="D33" i="1" s="1"/>
  <c r="G33" i="1"/>
  <c r="H33" i="1" s="1"/>
  <c r="C34" i="1" l="1"/>
  <c r="D34" i="1" s="1"/>
  <c r="B34" i="1"/>
  <c r="G34" i="1"/>
  <c r="H34" i="1" s="1"/>
  <c r="E34" i="1"/>
  <c r="F34" i="1" s="1"/>
  <c r="I34" i="1"/>
  <c r="J34" i="1" s="1"/>
  <c r="C35" i="1" l="1"/>
  <c r="D35" i="1" s="1"/>
  <c r="E35" i="1"/>
  <c r="F35" i="1" s="1"/>
  <c r="I35" i="1"/>
  <c r="J35" i="1" s="1"/>
  <c r="B35" i="1"/>
  <c r="G35" i="1"/>
  <c r="H35" i="1" s="1"/>
  <c r="G36" i="1" l="1"/>
  <c r="H36" i="1" s="1"/>
  <c r="I36" i="1"/>
  <c r="J36" i="1" s="1"/>
  <c r="E36" i="1"/>
  <c r="F36" i="1" s="1"/>
  <c r="C36" i="1"/>
  <c r="D36" i="1" s="1"/>
  <c r="B36" i="1"/>
  <c r="C37" i="1" l="1"/>
  <c r="D37" i="1" s="1"/>
  <c r="I37" i="1"/>
  <c r="J37" i="1" s="1"/>
  <c r="G37" i="1"/>
  <c r="H37" i="1" s="1"/>
  <c r="E37" i="1"/>
  <c r="F37" i="1" s="1"/>
  <c r="B37" i="1"/>
  <c r="G38" i="1" l="1"/>
  <c r="H38" i="1" s="1"/>
  <c r="I38" i="1"/>
  <c r="J38" i="1" s="1"/>
  <c r="C38" i="1"/>
  <c r="D38" i="1" s="1"/>
  <c r="E38" i="1"/>
  <c r="F38" i="1" s="1"/>
  <c r="B38" i="1"/>
</calcChain>
</file>

<file path=xl/sharedStrings.xml><?xml version="1.0" encoding="utf-8"?>
<sst xmlns="http://schemas.openxmlformats.org/spreadsheetml/2006/main" count="129" uniqueCount="53">
  <si>
    <t>Poly Processing Company</t>
  </si>
  <si>
    <t>Thickness Requirements for Rotationally Molded Vertical Tanks</t>
  </si>
  <si>
    <t>I.</t>
  </si>
  <si>
    <t>II.</t>
  </si>
  <si>
    <t>III.</t>
  </si>
  <si>
    <t>IV.</t>
  </si>
  <si>
    <t>V.</t>
  </si>
  <si>
    <t>VI.</t>
  </si>
  <si>
    <t>VII.</t>
  </si>
  <si>
    <t>Tank:</t>
  </si>
  <si>
    <t>Date:</t>
  </si>
  <si>
    <t>OD =</t>
  </si>
  <si>
    <t>SL =</t>
  </si>
  <si>
    <t>Top Head Design Thickness, t TH (inches)</t>
  </si>
  <si>
    <t>SG:</t>
  </si>
  <si>
    <t>Cylindrical Shell Design Thickness, t CS (inches)</t>
  </si>
  <si>
    <t>E</t>
  </si>
  <si>
    <t>Lower Knuckle Design Thickness, t LK (inches)</t>
  </si>
  <si>
    <t>Bottom Plate Design Thickness, t BP (inches)</t>
  </si>
  <si>
    <t>r</t>
  </si>
  <si>
    <t>Powder Weight</t>
  </si>
  <si>
    <t>PW 1 :</t>
  </si>
  <si>
    <t>PW 2 :</t>
  </si>
  <si>
    <t>PW 1 =</t>
  </si>
  <si>
    <t>PW 2 =</t>
  </si>
  <si>
    <t>Surface Area</t>
  </si>
  <si>
    <t>CS U =</t>
  </si>
  <si>
    <t>CS L =</t>
  </si>
  <si>
    <t>TH =</t>
  </si>
  <si>
    <t>CS =</t>
  </si>
  <si>
    <t>BH =</t>
  </si>
  <si>
    <t>Elevation where t CS = t TH, Ecr</t>
  </si>
  <si>
    <t>Ecr =</t>
  </si>
  <si>
    <t>Design</t>
  </si>
  <si>
    <t>Thickness</t>
  </si>
  <si>
    <t>model powder weight, lb</t>
  </si>
  <si>
    <t>powder weight at uniform thickness = t LK, lb</t>
  </si>
  <si>
    <t>in</t>
  </si>
  <si>
    <t>Lower</t>
  </si>
  <si>
    <t>Limit</t>
  </si>
  <si>
    <t>lb</t>
  </si>
  <si>
    <t>ft^2</t>
  </si>
  <si>
    <t>in.</t>
  </si>
  <si>
    <t>SD =</t>
  </si>
  <si>
    <t>psi</t>
  </si>
  <si>
    <t>Compatibility Report for thickness_requirements_for_vertical_tanks (7).xls</t>
  </si>
  <si>
    <t>Run on 4/25/2016 11:21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</si>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</sst>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 x14ac:knownFonts="1">
    <font>
      <sz val="12"/>
      <name val="Times New Roman"/>
      <family val="1"/>
    </font>
    <font>
      <sz val="14"/>
      <name val="Times New Roman"/>
      <family val="1"/>
    </font>
    <font>
      <sz val="8"/>
      <name val="Times New Roman"/>
      <family val="1"/>
    </font>
    <font>
      <sz val="14"/>
      <name val="Arial"/>
      <family val="2"/>
    </font>
    <font>
      <sz val="12"/>
      <name val="Arial"/>
      <family val="2"/>
    </font>
    <font>
      <b/>
      <sz val="12"/>
      <name val="Times New Roman"/>
      <family val="1"/>
    </font>
  </fonts>
  <fills count="3">
    <fill>
      <patternFill patternType="none"/>
    </fill>
    <fill>
      <patternFill patternType="gray125"/>
    </fill>
    <fill>
      <patternFill patternType="solid">
        <fgColor theme="6"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applyBorder="0"/>
  </cellStyleXfs>
  <cellXfs count="63">
    <xf numFmtId="0" fontId="0" fillId="0" borderId="0" xfId="0"/>
    <xf numFmtId="0" fontId="0" fillId="0" borderId="1" xfId="0" applyBorder="1"/>
    <xf numFmtId="0" fontId="0" fillId="0" borderId="2" xfId="0" applyBorder="1"/>
    <xf numFmtId="0" fontId="0" fillId="0" borderId="3" xfId="0" applyBorder="1"/>
    <xf numFmtId="0" fontId="0" fillId="0" borderId="2" xfId="0" applyBorder="1" applyAlignment="1">
      <alignment horizontal="right"/>
    </xf>
    <xf numFmtId="0" fontId="0" fillId="0" borderId="0" xfId="0" applyAlignment="1">
      <alignment horizontal="right"/>
    </xf>
    <xf numFmtId="2" fontId="0" fillId="0" borderId="1" xfId="0" applyNumberFormat="1" applyBorder="1"/>
    <xf numFmtId="2" fontId="0" fillId="0" borderId="2" xfId="0" applyNumberFormat="1" applyBorder="1"/>
    <xf numFmtId="1" fontId="0" fillId="0" borderId="1" xfId="0" applyNumberFormat="1" applyBorder="1"/>
    <xf numFmtId="1" fontId="0" fillId="0" borderId="3" xfId="0" applyNumberFormat="1" applyBorder="1"/>
    <xf numFmtId="1" fontId="0" fillId="0" borderId="0" xfId="0" applyNumberFormat="1"/>
    <xf numFmtId="0" fontId="1" fillId="0" borderId="0" xfId="0" applyFont="1"/>
    <xf numFmtId="0" fontId="1" fillId="0" borderId="0" xfId="0" applyFont="1" applyAlignment="1">
      <alignment horizontal="right"/>
    </xf>
    <xf numFmtId="0" fontId="1" fillId="0" borderId="3" xfId="0" applyFont="1" applyBorder="1"/>
    <xf numFmtId="0" fontId="1" fillId="0" borderId="2" xfId="0" applyFont="1" applyBorder="1"/>
    <xf numFmtId="0" fontId="1" fillId="0" borderId="1" xfId="0" applyFont="1" applyBorder="1"/>
    <xf numFmtId="0" fontId="1" fillId="0" borderId="1"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2" fontId="1" fillId="0" borderId="1" xfId="0" applyNumberFormat="1" applyFont="1" applyBorder="1"/>
    <xf numFmtId="2" fontId="1" fillId="0" borderId="2" xfId="0" applyNumberFormat="1" applyFont="1" applyBorder="1"/>
    <xf numFmtId="4" fontId="1" fillId="0" borderId="1" xfId="0" applyNumberFormat="1" applyFont="1" applyBorder="1"/>
    <xf numFmtId="4" fontId="1" fillId="0" borderId="2" xfId="0" applyNumberFormat="1" applyFont="1" applyBorder="1"/>
    <xf numFmtId="4" fontId="1" fillId="0" borderId="3" xfId="0" applyNumberFormat="1" applyFont="1" applyBorder="1"/>
    <xf numFmtId="4" fontId="1" fillId="0" borderId="0" xfId="0" applyNumberFormat="1" applyFont="1"/>
    <xf numFmtId="0" fontId="3" fillId="0" borderId="0" xfId="0" applyFont="1"/>
    <xf numFmtId="0" fontId="3" fillId="0" borderId="0" xfId="0" applyFont="1" applyAlignment="1">
      <alignment horizontal="right"/>
    </xf>
    <xf numFmtId="0" fontId="3" fillId="0" borderId="3" xfId="0" applyFont="1" applyBorder="1"/>
    <xf numFmtId="0" fontId="4" fillId="0" borderId="0" xfId="0" applyFont="1"/>
    <xf numFmtId="164" fontId="3" fillId="0" borderId="2" xfId="0" applyNumberFormat="1" applyFont="1" applyBorder="1" applyAlignment="1">
      <alignment horizontal="left"/>
    </xf>
    <xf numFmtId="0" fontId="3" fillId="0" borderId="2" xfId="0" applyFont="1" applyBorder="1"/>
    <xf numFmtId="0" fontId="3" fillId="0" borderId="1" xfId="0" applyFont="1" applyBorder="1"/>
    <xf numFmtId="0" fontId="3" fillId="0" borderId="1"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2" fontId="3" fillId="0" borderId="1" xfId="0" applyNumberFormat="1" applyFont="1" applyBorder="1"/>
    <xf numFmtId="2" fontId="3" fillId="0" borderId="2" xfId="0" applyNumberFormat="1" applyFont="1" applyBorder="1"/>
    <xf numFmtId="2" fontId="3" fillId="0" borderId="6" xfId="0" applyNumberFormat="1" applyFont="1" applyBorder="1"/>
    <xf numFmtId="2" fontId="3" fillId="0" borderId="4" xfId="0" applyNumberFormat="1" applyFont="1" applyBorder="1"/>
    <xf numFmtId="2" fontId="3" fillId="0" borderId="3" xfId="0" applyNumberFormat="1" applyFont="1" applyBorder="1"/>
    <xf numFmtId="2" fontId="3" fillId="0" borderId="0" xfId="0" applyNumberFormat="1" applyFont="1"/>
    <xf numFmtId="2" fontId="3" fillId="0" borderId="5" xfId="0" applyNumberFormat="1" applyFont="1" applyBorder="1"/>
    <xf numFmtId="2" fontId="3" fillId="0" borderId="7" xfId="0" applyNumberFormat="1" applyFont="1" applyBorder="1"/>
    <xf numFmtId="2" fontId="3" fillId="0" borderId="8" xfId="0" applyNumberFormat="1" applyFont="1" applyBorder="1"/>
    <xf numFmtId="0" fontId="3" fillId="2" borderId="1" xfId="0" applyFont="1" applyFill="1" applyBorder="1" applyProtection="1">
      <protection locked="0"/>
    </xf>
    <xf numFmtId="0" fontId="3" fillId="2" borderId="3" xfId="0" applyFont="1" applyFill="1" applyBorder="1" applyProtection="1">
      <protection locked="0"/>
    </xf>
    <xf numFmtId="0" fontId="3" fillId="2" borderId="1" xfId="0" applyFont="1" applyFill="1" applyBorder="1"/>
    <xf numFmtId="2" fontId="3" fillId="2" borderId="1" xfId="0" applyNumberFormat="1" applyFont="1" applyFill="1" applyBorder="1"/>
    <xf numFmtId="2" fontId="3" fillId="2" borderId="2" xfId="0" applyNumberFormat="1" applyFont="1" applyFill="1" applyBorder="1"/>
    <xf numFmtId="2" fontId="3" fillId="2" borderId="4" xfId="0" applyNumberFormat="1" applyFont="1" applyFill="1" applyBorder="1"/>
    <xf numFmtId="0" fontId="5" fillId="0" borderId="0" xfId="0" applyNumberFormat="1" applyFont="1"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2" xfId="0" applyNumberFormat="1" applyBorder="1" applyAlignment="1">
      <alignment horizontal="center" vertical="top" wrapText="1"/>
    </xf>
    <xf numFmtId="0" fontId="0" fillId="0" borderId="13" xfId="0" applyNumberFormat="1" applyBorder="1" applyAlignment="1">
      <alignment horizontal="center" vertical="top" wrapText="1"/>
    </xf>
    <xf numFmtId="0" fontId="3"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151"/>
  <sheetViews>
    <sheetView showGridLines="0" tabSelected="1" zoomScaleNormal="100" workbookViewId="0">
      <selection activeCell="C9" sqref="C9"/>
    </sheetView>
  </sheetViews>
  <sheetFormatPr defaultColWidth="9.625" defaultRowHeight="15.75" x14ac:dyDescent="0.25"/>
  <cols>
    <col min="1" max="1" width="5.625" customWidth="1"/>
    <col min="2" max="2" width="8.625" customWidth="1"/>
    <col min="3" max="3" width="11.625" customWidth="1"/>
    <col min="4" max="4" width="8.625" customWidth="1"/>
    <col min="5" max="5" width="11.625" customWidth="1"/>
    <col min="6" max="6" width="8.625" customWidth="1"/>
    <col min="7" max="7" width="11.625" customWidth="1"/>
    <col min="8" max="8" width="9.125" customWidth="1"/>
    <col min="9" max="9" width="11.625" customWidth="1"/>
    <col min="12" max="13" width="7.625" hidden="1" customWidth="1"/>
    <col min="14" max="14" width="0" hidden="1" customWidth="1"/>
  </cols>
  <sheetData>
    <row r="1" spans="1:13" ht="18.75" x14ac:dyDescent="0.3">
      <c r="A1" s="25" t="s">
        <v>0</v>
      </c>
      <c r="B1" s="25"/>
      <c r="C1" s="25"/>
      <c r="D1" s="25"/>
      <c r="E1" s="25"/>
      <c r="F1" s="25"/>
      <c r="G1" s="25"/>
      <c r="H1" s="11"/>
      <c r="I1" s="11"/>
      <c r="L1">
        <v>300</v>
      </c>
      <c r="M1">
        <v>150</v>
      </c>
    </row>
    <row r="2" spans="1:13" ht="18.75" x14ac:dyDescent="0.3">
      <c r="A2" s="25" t="s">
        <v>1</v>
      </c>
      <c r="B2" s="25"/>
      <c r="C2" s="25"/>
      <c r="D2" s="25"/>
      <c r="E2" s="25"/>
      <c r="F2" s="25"/>
      <c r="G2" s="25"/>
      <c r="H2" s="11"/>
      <c r="I2" s="11"/>
      <c r="L2">
        <v>400</v>
      </c>
      <c r="M2">
        <v>140</v>
      </c>
    </row>
    <row r="3" spans="1:13" ht="18.75" x14ac:dyDescent="0.3">
      <c r="A3" s="25" t="str">
        <f>"Calculation Spreadsheet for "&amp;FIXED(M8,0,TRUE)&amp;" deg. F Service"</f>
        <v>Calculation Spreadsheet for 100 deg. F Service</v>
      </c>
      <c r="B3" s="25"/>
      <c r="C3" s="25"/>
      <c r="D3" s="25"/>
      <c r="E3" s="25"/>
      <c r="F3" s="25"/>
      <c r="G3" s="25"/>
      <c r="H3" s="11"/>
      <c r="I3" s="11"/>
      <c r="L3">
        <v>450</v>
      </c>
      <c r="M3">
        <v>130</v>
      </c>
    </row>
    <row r="4" spans="1:13" ht="18.75" x14ac:dyDescent="0.3">
      <c r="A4" s="11"/>
      <c r="B4" s="11"/>
      <c r="C4" s="11"/>
      <c r="D4" s="11"/>
      <c r="E4" s="11"/>
      <c r="F4" s="11"/>
      <c r="G4" s="11"/>
      <c r="H4" s="11"/>
      <c r="I4" s="11"/>
      <c r="L4">
        <v>500</v>
      </c>
      <c r="M4">
        <v>120</v>
      </c>
    </row>
    <row r="5" spans="1:13" ht="18.75" x14ac:dyDescent="0.3">
      <c r="A5" s="11"/>
      <c r="B5" s="26" t="s">
        <v>9</v>
      </c>
      <c r="C5" s="60"/>
      <c r="D5" s="61"/>
      <c r="E5" s="61"/>
      <c r="F5" s="61"/>
      <c r="G5" s="62"/>
      <c r="H5" s="27"/>
      <c r="I5" s="25"/>
      <c r="J5" s="28"/>
      <c r="L5">
        <v>550</v>
      </c>
      <c r="M5">
        <v>110</v>
      </c>
    </row>
    <row r="6" spans="1:13" ht="18.75" x14ac:dyDescent="0.3">
      <c r="A6" s="11"/>
      <c r="B6" s="26" t="s">
        <v>10</v>
      </c>
      <c r="C6" s="29">
        <f ca="1">NOW()</f>
        <v>42485.4762619213</v>
      </c>
      <c r="D6" s="30"/>
      <c r="E6" s="30"/>
      <c r="F6" s="30"/>
      <c r="G6" s="30"/>
      <c r="H6" s="25"/>
      <c r="I6" s="25"/>
      <c r="J6" s="28"/>
      <c r="L6">
        <v>600</v>
      </c>
      <c r="M6">
        <v>100</v>
      </c>
    </row>
    <row r="7" spans="1:13" ht="18.75" x14ac:dyDescent="0.3">
      <c r="A7" s="11"/>
      <c r="B7" s="26"/>
      <c r="C7" s="25"/>
      <c r="D7" s="25"/>
      <c r="E7" s="25"/>
      <c r="F7" s="25"/>
      <c r="G7" s="25"/>
      <c r="H7" s="25"/>
      <c r="I7" s="25"/>
      <c r="J7" s="28"/>
    </row>
    <row r="8" spans="1:13" ht="18.75" x14ac:dyDescent="0.3">
      <c r="A8" s="11"/>
      <c r="B8" s="26" t="s">
        <v>11</v>
      </c>
      <c r="C8" s="46"/>
      <c r="D8" s="27" t="s">
        <v>37</v>
      </c>
      <c r="E8" s="26" t="s">
        <v>43</v>
      </c>
      <c r="F8" s="48">
        <v>600</v>
      </c>
      <c r="G8" s="27" t="s">
        <v>44</v>
      </c>
      <c r="H8" s="25"/>
      <c r="I8" s="25"/>
      <c r="J8" s="28"/>
      <c r="M8">
        <f>VLOOKUP(F8,L1:M6,2)</f>
        <v>100</v>
      </c>
    </row>
    <row r="9" spans="1:13" ht="18.75" x14ac:dyDescent="0.3">
      <c r="A9" s="11"/>
      <c r="B9" s="26" t="s">
        <v>12</v>
      </c>
      <c r="C9" s="47"/>
      <c r="D9" s="27" t="s">
        <v>37</v>
      </c>
      <c r="E9" s="25"/>
      <c r="F9" s="30"/>
      <c r="G9" s="25"/>
      <c r="H9" s="25"/>
      <c r="I9" s="25"/>
      <c r="J9" s="28"/>
    </row>
    <row r="10" spans="1:13" ht="18.75" x14ac:dyDescent="0.3">
      <c r="A10" s="11"/>
      <c r="B10" s="25"/>
      <c r="C10" s="30"/>
      <c r="D10" s="25"/>
      <c r="E10" s="25"/>
      <c r="F10" s="25"/>
      <c r="G10" s="25"/>
      <c r="H10" s="25"/>
      <c r="I10" s="25"/>
      <c r="J10" s="28"/>
    </row>
    <row r="11" spans="1:13" ht="18" x14ac:dyDescent="0.25">
      <c r="A11" s="25" t="s">
        <v>2</v>
      </c>
      <c r="B11" s="25" t="s">
        <v>13</v>
      </c>
      <c r="C11" s="25"/>
      <c r="D11" s="25"/>
      <c r="E11" s="25"/>
      <c r="F11" s="25"/>
      <c r="G11" s="25"/>
      <c r="H11" s="25"/>
      <c r="I11" s="25"/>
      <c r="J11" s="28"/>
    </row>
    <row r="12" spans="1:13" ht="18" x14ac:dyDescent="0.25">
      <c r="A12" s="25"/>
      <c r="B12" s="25"/>
      <c r="C12" s="25"/>
      <c r="D12" s="25"/>
      <c r="E12" s="25"/>
      <c r="F12" s="25"/>
      <c r="G12" s="25"/>
      <c r="H12" s="25"/>
      <c r="I12" s="25"/>
      <c r="J12" s="28"/>
    </row>
    <row r="13" spans="1:13" ht="18" x14ac:dyDescent="0.25">
      <c r="A13" s="25"/>
      <c r="B13" s="31" t="s">
        <v>14</v>
      </c>
      <c r="C13" s="49">
        <v>1.35</v>
      </c>
      <c r="D13" s="50"/>
      <c r="E13" s="49">
        <v>1.65</v>
      </c>
      <c r="F13" s="50"/>
      <c r="G13" s="49">
        <v>1.9</v>
      </c>
      <c r="H13" s="50"/>
      <c r="I13" s="49">
        <v>2.2000000000000002</v>
      </c>
      <c r="J13" s="51"/>
    </row>
    <row r="14" spans="1:13" ht="18" x14ac:dyDescent="0.25">
      <c r="A14" s="25"/>
      <c r="B14" s="30"/>
      <c r="C14" s="32" t="s">
        <v>33</v>
      </c>
      <c r="D14" s="33" t="s">
        <v>38</v>
      </c>
      <c r="E14" s="32" t="s">
        <v>33</v>
      </c>
      <c r="F14" s="33" t="s">
        <v>38</v>
      </c>
      <c r="G14" s="32" t="s">
        <v>33</v>
      </c>
      <c r="H14" s="33" t="s">
        <v>38</v>
      </c>
      <c r="I14" s="32" t="s">
        <v>33</v>
      </c>
      <c r="J14" s="34" t="s">
        <v>38</v>
      </c>
    </row>
    <row r="15" spans="1:13" ht="18" x14ac:dyDescent="0.25">
      <c r="A15" s="25"/>
      <c r="B15" s="25"/>
      <c r="C15" s="35" t="s">
        <v>34</v>
      </c>
      <c r="D15" s="26" t="s">
        <v>39</v>
      </c>
      <c r="E15" s="35" t="s">
        <v>34</v>
      </c>
      <c r="F15" s="26" t="s">
        <v>39</v>
      </c>
      <c r="G15" s="35" t="s">
        <v>34</v>
      </c>
      <c r="H15" s="26" t="s">
        <v>39</v>
      </c>
      <c r="I15" s="35" t="s">
        <v>34</v>
      </c>
      <c r="J15" s="36" t="s">
        <v>39</v>
      </c>
    </row>
    <row r="16" spans="1:13" ht="18" x14ac:dyDescent="0.25">
      <c r="A16" s="25"/>
      <c r="B16" s="25"/>
      <c r="C16" s="37">
        <f>IF($C8/300&lt;0.19,0.19,$C8/300)</f>
        <v>0.19</v>
      </c>
      <c r="D16" s="38">
        <f>(0.8*C16)</f>
        <v>0.15200000000000002</v>
      </c>
      <c r="E16" s="37">
        <f>IF($C8/300&lt;0.19,0.19,$C8/300)</f>
        <v>0.19</v>
      </c>
      <c r="F16" s="38">
        <f>(0.8*E16)</f>
        <v>0.15200000000000002</v>
      </c>
      <c r="G16" s="37">
        <f>IF($C8/300&lt;0.19,0.19,$C8/300)</f>
        <v>0.19</v>
      </c>
      <c r="H16" s="38">
        <f>(0.8*G16)</f>
        <v>0.15200000000000002</v>
      </c>
      <c r="I16" s="37">
        <f>IF($C8/300&lt;0.19,0.19,$C8/300)</f>
        <v>0.19</v>
      </c>
      <c r="J16" s="39">
        <f>(0.8*I16)</f>
        <v>0.15200000000000002</v>
      </c>
    </row>
    <row r="17" spans="1:10" ht="18.75" x14ac:dyDescent="0.3">
      <c r="A17" s="25"/>
      <c r="B17" s="11"/>
      <c r="C17" s="14"/>
      <c r="D17" s="14"/>
      <c r="E17" s="14"/>
      <c r="F17" s="14"/>
      <c r="G17" s="14"/>
      <c r="H17" s="14"/>
      <c r="I17" s="14"/>
      <c r="J17" s="14"/>
    </row>
    <row r="18" spans="1:10" ht="18" x14ac:dyDescent="0.25">
      <c r="A18" s="25" t="s">
        <v>3</v>
      </c>
      <c r="B18" s="25" t="s">
        <v>15</v>
      </c>
      <c r="C18" s="25"/>
      <c r="D18" s="25"/>
      <c r="E18" s="25"/>
      <c r="F18" s="25"/>
      <c r="G18" s="25"/>
      <c r="H18" s="25"/>
      <c r="I18" s="25"/>
      <c r="J18" s="25"/>
    </row>
    <row r="19" spans="1:10" ht="18" x14ac:dyDescent="0.25">
      <c r="A19" s="25"/>
      <c r="B19" s="25"/>
      <c r="C19" s="25"/>
      <c r="D19" s="25"/>
      <c r="E19" s="25"/>
      <c r="F19" s="25"/>
      <c r="G19" s="25"/>
      <c r="H19" s="25"/>
      <c r="I19" s="25"/>
      <c r="J19" s="25"/>
    </row>
    <row r="20" spans="1:10" ht="18" x14ac:dyDescent="0.25">
      <c r="A20" s="25"/>
      <c r="B20" s="31" t="s">
        <v>14</v>
      </c>
      <c r="C20" s="37">
        <f>(C13)</f>
        <v>1.35</v>
      </c>
      <c r="D20" s="38"/>
      <c r="E20" s="37">
        <f>(E13)</f>
        <v>1.65</v>
      </c>
      <c r="F20" s="38"/>
      <c r="G20" s="37">
        <f>(G13)</f>
        <v>1.9</v>
      </c>
      <c r="H20" s="38"/>
      <c r="I20" s="37">
        <f>(I13)</f>
        <v>2.2000000000000002</v>
      </c>
      <c r="J20" s="40"/>
    </row>
    <row r="21" spans="1:10" ht="18" x14ac:dyDescent="0.25">
      <c r="A21" s="25"/>
      <c r="B21" s="31"/>
      <c r="C21" s="32" t="s">
        <v>33</v>
      </c>
      <c r="D21" s="33" t="s">
        <v>38</v>
      </c>
      <c r="E21" s="32" t="s">
        <v>33</v>
      </c>
      <c r="F21" s="33" t="s">
        <v>38</v>
      </c>
      <c r="G21" s="32" t="s">
        <v>33</v>
      </c>
      <c r="H21" s="33" t="s">
        <v>38</v>
      </c>
      <c r="I21" s="32" t="s">
        <v>33</v>
      </c>
      <c r="J21" s="34" t="s">
        <v>38</v>
      </c>
    </row>
    <row r="22" spans="1:10" ht="18" x14ac:dyDescent="0.25">
      <c r="A22" s="25"/>
      <c r="B22" s="35" t="s">
        <v>16</v>
      </c>
      <c r="C22" s="35" t="s">
        <v>34</v>
      </c>
      <c r="D22" s="26" t="s">
        <v>39</v>
      </c>
      <c r="E22" s="35" t="s">
        <v>34</v>
      </c>
      <c r="F22" s="26" t="s">
        <v>39</v>
      </c>
      <c r="G22" s="35" t="s">
        <v>34</v>
      </c>
      <c r="H22" s="26" t="s">
        <v>39</v>
      </c>
      <c r="I22" s="35" t="s">
        <v>34</v>
      </c>
      <c r="J22" s="36" t="s">
        <v>39</v>
      </c>
    </row>
    <row r="23" spans="1:10" ht="18" x14ac:dyDescent="0.25">
      <c r="A23" s="25"/>
      <c r="B23" s="31">
        <f>VLOOKUP(C9,B101:C116,2)</f>
        <v>0</v>
      </c>
      <c r="C23" s="37">
        <f>IF((62.4*C$20*($C$9-$B23)*$C$8)/(1728*2*$F8)&lt;C$16,C$16,(62.4*C$20*($C$9-$B23)*$C$8)/(1728*2*$F8))</f>
        <v>0.19</v>
      </c>
      <c r="D23" s="38">
        <f t="shared" ref="D23:D38" si="0">IF(C23=+"","",0.8*C23)</f>
        <v>0.15200000000000002</v>
      </c>
      <c r="E23" s="37">
        <f>IF((62.4*E$20*($C$9-$B23)*$C$8)/(1728*2*$F8)&lt;E$16,E$16,(62.4*E$20*($C$9-$B23)*$C$8)/(1728*2*$F8))</f>
        <v>0.19</v>
      </c>
      <c r="F23" s="38">
        <f t="shared" ref="F23:F38" si="1">IF(E23=+"","",0.8*E23)</f>
        <v>0.15200000000000002</v>
      </c>
      <c r="G23" s="37">
        <f>IF((62.4*G$20*($C$9-$B23)*$C$8)/(1728*2*$F8)&lt;G$16,G$16,(62.4*G$20*($C$9-$B23)*$C$8)/(1728*2*$F8))</f>
        <v>0.19</v>
      </c>
      <c r="H23" s="38">
        <f t="shared" ref="H23:J38" si="2">IF(G23=+"","",0.8*G23)</f>
        <v>0.15200000000000002</v>
      </c>
      <c r="I23" s="37">
        <f>IF((62.4*I$20*($C$9-$B23)*$C$8)/(1728*2*$F8)&lt;I$16,I$16,(62.4*I$20*($C$9-$B23)*$C$8)/(1728*2*$F8))</f>
        <v>0.19</v>
      </c>
      <c r="J23" s="40">
        <f t="shared" si="2"/>
        <v>0.15200000000000002</v>
      </c>
    </row>
    <row r="24" spans="1:10" ht="18" x14ac:dyDescent="0.25">
      <c r="A24" s="25"/>
      <c r="B24" s="27" t="str">
        <f t="shared" ref="B24:B38" si="3">IF((B23-12)&gt;=0,B23-12,+"")</f>
        <v/>
      </c>
      <c r="C24" s="41" t="str">
        <f t="shared" ref="C24:C38" si="4">IF(($B23-12)&gt;=0,IF((62.4*C$20*($C$9-$B24)*$C$8)/(1728*2*$F$8)&lt;C$16,C$16,(62.4*C$20*($C$9-$B24)*$C$8)/(1728*2*$F$8)),+"")</f>
        <v/>
      </c>
      <c r="D24" s="42" t="str">
        <f t="shared" si="0"/>
        <v/>
      </c>
      <c r="E24" s="41" t="str">
        <f t="shared" ref="E24:E38" si="5">IF(($B23-12)&gt;=0,IF((62.4*E$20*($C$9-$B24)*$C$8)/(1728*2*$F$8)&lt;E$16,E$16,(62.4*E$20*($C$9-$B24)*$C$8)/(1728*2*$F$8)),+"")</f>
        <v/>
      </c>
      <c r="F24" s="42" t="str">
        <f t="shared" si="1"/>
        <v/>
      </c>
      <c r="G24" s="41" t="str">
        <f t="shared" ref="G24:I38" si="6">IF(($B23-12)&gt;=0,IF((62.4*G$20*($C$9-$B24)*$C$8)/(1728*2*$F$8)&lt;G$16,G$16,(62.4*G$20*($C$9-$B24)*$C$8)/(1728*2*$F$8)),+"")</f>
        <v/>
      </c>
      <c r="H24" s="42" t="str">
        <f t="shared" si="2"/>
        <v/>
      </c>
      <c r="I24" s="41" t="str">
        <f t="shared" si="6"/>
        <v/>
      </c>
      <c r="J24" s="43" t="str">
        <f t="shared" si="2"/>
        <v/>
      </c>
    </row>
    <row r="25" spans="1:10" ht="18" x14ac:dyDescent="0.25">
      <c r="A25" s="25"/>
      <c r="B25" s="27" t="str">
        <f t="shared" si="3"/>
        <v/>
      </c>
      <c r="C25" s="41" t="str">
        <f t="shared" si="4"/>
        <v/>
      </c>
      <c r="D25" s="42" t="str">
        <f t="shared" si="0"/>
        <v/>
      </c>
      <c r="E25" s="41" t="str">
        <f t="shared" si="5"/>
        <v/>
      </c>
      <c r="F25" s="42" t="str">
        <f t="shared" si="1"/>
        <v/>
      </c>
      <c r="G25" s="41" t="str">
        <f t="shared" si="6"/>
        <v/>
      </c>
      <c r="H25" s="42" t="str">
        <f t="shared" si="2"/>
        <v/>
      </c>
      <c r="I25" s="41" t="str">
        <f t="shared" si="6"/>
        <v/>
      </c>
      <c r="J25" s="43" t="str">
        <f t="shared" si="2"/>
        <v/>
      </c>
    </row>
    <row r="26" spans="1:10" ht="18" x14ac:dyDescent="0.25">
      <c r="A26" s="25"/>
      <c r="B26" s="27" t="str">
        <f t="shared" si="3"/>
        <v/>
      </c>
      <c r="C26" s="41" t="str">
        <f t="shared" si="4"/>
        <v/>
      </c>
      <c r="D26" s="42" t="str">
        <f t="shared" si="0"/>
        <v/>
      </c>
      <c r="E26" s="41" t="str">
        <f t="shared" si="5"/>
        <v/>
      </c>
      <c r="F26" s="42" t="str">
        <f t="shared" si="1"/>
        <v/>
      </c>
      <c r="G26" s="41" t="str">
        <f t="shared" si="6"/>
        <v/>
      </c>
      <c r="H26" s="42" t="str">
        <f t="shared" si="2"/>
        <v/>
      </c>
      <c r="I26" s="41" t="str">
        <f t="shared" si="6"/>
        <v/>
      </c>
      <c r="J26" s="43" t="str">
        <f t="shared" si="2"/>
        <v/>
      </c>
    </row>
    <row r="27" spans="1:10" ht="18" x14ac:dyDescent="0.25">
      <c r="A27" s="25"/>
      <c r="B27" s="27" t="str">
        <f t="shared" si="3"/>
        <v/>
      </c>
      <c r="C27" s="41" t="str">
        <f t="shared" si="4"/>
        <v/>
      </c>
      <c r="D27" s="42" t="str">
        <f t="shared" si="0"/>
        <v/>
      </c>
      <c r="E27" s="41" t="str">
        <f t="shared" si="5"/>
        <v/>
      </c>
      <c r="F27" s="42" t="str">
        <f t="shared" si="1"/>
        <v/>
      </c>
      <c r="G27" s="41" t="str">
        <f t="shared" si="6"/>
        <v/>
      </c>
      <c r="H27" s="42" t="str">
        <f t="shared" si="2"/>
        <v/>
      </c>
      <c r="I27" s="41" t="str">
        <f t="shared" si="6"/>
        <v/>
      </c>
      <c r="J27" s="43" t="str">
        <f t="shared" si="2"/>
        <v/>
      </c>
    </row>
    <row r="28" spans="1:10" ht="18" x14ac:dyDescent="0.25">
      <c r="A28" s="25"/>
      <c r="B28" s="27" t="str">
        <f t="shared" si="3"/>
        <v/>
      </c>
      <c r="C28" s="41" t="str">
        <f t="shared" si="4"/>
        <v/>
      </c>
      <c r="D28" s="42" t="str">
        <f t="shared" si="0"/>
        <v/>
      </c>
      <c r="E28" s="41" t="str">
        <f t="shared" si="5"/>
        <v/>
      </c>
      <c r="F28" s="42" t="str">
        <f t="shared" si="1"/>
        <v/>
      </c>
      <c r="G28" s="41" t="str">
        <f t="shared" si="6"/>
        <v/>
      </c>
      <c r="H28" s="42" t="str">
        <f t="shared" si="2"/>
        <v/>
      </c>
      <c r="I28" s="41" t="str">
        <f t="shared" si="6"/>
        <v/>
      </c>
      <c r="J28" s="43" t="str">
        <f t="shared" si="2"/>
        <v/>
      </c>
    </row>
    <row r="29" spans="1:10" ht="17.25" customHeight="1" x14ac:dyDescent="0.25">
      <c r="A29" s="25"/>
      <c r="B29" s="27" t="str">
        <f t="shared" si="3"/>
        <v/>
      </c>
      <c r="C29" s="41" t="str">
        <f t="shared" si="4"/>
        <v/>
      </c>
      <c r="D29" s="42" t="str">
        <f t="shared" si="0"/>
        <v/>
      </c>
      <c r="E29" s="41" t="str">
        <f t="shared" si="5"/>
        <v/>
      </c>
      <c r="F29" s="42" t="str">
        <f t="shared" si="1"/>
        <v/>
      </c>
      <c r="G29" s="41" t="str">
        <f t="shared" si="6"/>
        <v/>
      </c>
      <c r="H29" s="42" t="str">
        <f t="shared" si="2"/>
        <v/>
      </c>
      <c r="I29" s="41" t="str">
        <f t="shared" si="6"/>
        <v/>
      </c>
      <c r="J29" s="43" t="str">
        <f t="shared" si="2"/>
        <v/>
      </c>
    </row>
    <row r="30" spans="1:10" ht="15.75" customHeight="1" x14ac:dyDescent="0.25">
      <c r="A30" s="25"/>
      <c r="B30" s="27" t="str">
        <f t="shared" si="3"/>
        <v/>
      </c>
      <c r="C30" s="41" t="str">
        <f t="shared" si="4"/>
        <v/>
      </c>
      <c r="D30" s="42" t="str">
        <f t="shared" si="0"/>
        <v/>
      </c>
      <c r="E30" s="41" t="str">
        <f t="shared" si="5"/>
        <v/>
      </c>
      <c r="F30" s="42" t="str">
        <f t="shared" si="1"/>
        <v/>
      </c>
      <c r="G30" s="41" t="str">
        <f t="shared" si="6"/>
        <v/>
      </c>
      <c r="H30" s="42" t="str">
        <f t="shared" si="2"/>
        <v/>
      </c>
      <c r="I30" s="41" t="str">
        <f t="shared" si="6"/>
        <v/>
      </c>
      <c r="J30" s="43" t="str">
        <f t="shared" si="2"/>
        <v/>
      </c>
    </row>
    <row r="31" spans="1:10" ht="16.5" customHeight="1" x14ac:dyDescent="0.25">
      <c r="A31" s="25"/>
      <c r="B31" s="27" t="str">
        <f t="shared" si="3"/>
        <v/>
      </c>
      <c r="C31" s="41" t="str">
        <f t="shared" si="4"/>
        <v/>
      </c>
      <c r="D31" s="42" t="str">
        <f t="shared" si="0"/>
        <v/>
      </c>
      <c r="E31" s="41" t="str">
        <f t="shared" si="5"/>
        <v/>
      </c>
      <c r="F31" s="42" t="str">
        <f t="shared" si="1"/>
        <v/>
      </c>
      <c r="G31" s="41" t="str">
        <f t="shared" si="6"/>
        <v/>
      </c>
      <c r="H31" s="42" t="str">
        <f t="shared" si="2"/>
        <v/>
      </c>
      <c r="I31" s="41" t="str">
        <f t="shared" si="6"/>
        <v/>
      </c>
      <c r="J31" s="43" t="str">
        <f t="shared" si="2"/>
        <v/>
      </c>
    </row>
    <row r="32" spans="1:10" ht="15" customHeight="1" x14ac:dyDescent="0.25">
      <c r="A32" s="25"/>
      <c r="B32" s="27" t="str">
        <f t="shared" si="3"/>
        <v/>
      </c>
      <c r="C32" s="41" t="str">
        <f t="shared" si="4"/>
        <v/>
      </c>
      <c r="D32" s="42" t="str">
        <f t="shared" si="0"/>
        <v/>
      </c>
      <c r="E32" s="41" t="str">
        <f t="shared" si="5"/>
        <v/>
      </c>
      <c r="F32" s="42" t="str">
        <f t="shared" si="1"/>
        <v/>
      </c>
      <c r="G32" s="41" t="str">
        <f t="shared" si="6"/>
        <v/>
      </c>
      <c r="H32" s="42" t="str">
        <f t="shared" si="2"/>
        <v/>
      </c>
      <c r="I32" s="41" t="str">
        <f t="shared" si="6"/>
        <v/>
      </c>
      <c r="J32" s="43" t="str">
        <f t="shared" si="2"/>
        <v/>
      </c>
    </row>
    <row r="33" spans="1:10" ht="15.75" customHeight="1" x14ac:dyDescent="0.25">
      <c r="A33" s="25"/>
      <c r="B33" s="27" t="str">
        <f t="shared" si="3"/>
        <v/>
      </c>
      <c r="C33" s="41" t="str">
        <f t="shared" si="4"/>
        <v/>
      </c>
      <c r="D33" s="42" t="str">
        <f t="shared" si="0"/>
        <v/>
      </c>
      <c r="E33" s="41" t="str">
        <f t="shared" si="5"/>
        <v/>
      </c>
      <c r="F33" s="42" t="str">
        <f t="shared" si="1"/>
        <v/>
      </c>
      <c r="G33" s="41" t="str">
        <f t="shared" si="6"/>
        <v/>
      </c>
      <c r="H33" s="42" t="str">
        <f t="shared" si="2"/>
        <v/>
      </c>
      <c r="I33" s="41" t="str">
        <f t="shared" si="6"/>
        <v/>
      </c>
      <c r="J33" s="43" t="str">
        <f t="shared" si="2"/>
        <v/>
      </c>
    </row>
    <row r="34" spans="1:10" ht="15.75" customHeight="1" x14ac:dyDescent="0.25">
      <c r="A34" s="25"/>
      <c r="B34" s="27" t="str">
        <f t="shared" si="3"/>
        <v/>
      </c>
      <c r="C34" s="41" t="str">
        <f t="shared" si="4"/>
        <v/>
      </c>
      <c r="D34" s="42" t="str">
        <f t="shared" si="0"/>
        <v/>
      </c>
      <c r="E34" s="41" t="str">
        <f t="shared" si="5"/>
        <v/>
      </c>
      <c r="F34" s="42" t="str">
        <f t="shared" si="1"/>
        <v/>
      </c>
      <c r="G34" s="41" t="str">
        <f t="shared" si="6"/>
        <v/>
      </c>
      <c r="H34" s="42" t="str">
        <f t="shared" si="2"/>
        <v/>
      </c>
      <c r="I34" s="41" t="str">
        <f t="shared" si="6"/>
        <v/>
      </c>
      <c r="J34" s="43" t="str">
        <f t="shared" si="2"/>
        <v/>
      </c>
    </row>
    <row r="35" spans="1:10" ht="18" customHeight="1" x14ac:dyDescent="0.25">
      <c r="A35" s="25"/>
      <c r="B35" s="27" t="str">
        <f t="shared" si="3"/>
        <v/>
      </c>
      <c r="C35" s="41" t="str">
        <f t="shared" si="4"/>
        <v/>
      </c>
      <c r="D35" s="42" t="str">
        <f t="shared" si="0"/>
        <v/>
      </c>
      <c r="E35" s="41" t="str">
        <f t="shared" si="5"/>
        <v/>
      </c>
      <c r="F35" s="42" t="str">
        <f t="shared" si="1"/>
        <v/>
      </c>
      <c r="G35" s="41" t="str">
        <f t="shared" si="6"/>
        <v/>
      </c>
      <c r="H35" s="42" t="str">
        <f t="shared" si="2"/>
        <v/>
      </c>
      <c r="I35" s="41" t="str">
        <f t="shared" si="6"/>
        <v/>
      </c>
      <c r="J35" s="43" t="str">
        <f t="shared" si="2"/>
        <v/>
      </c>
    </row>
    <row r="36" spans="1:10" ht="14.25" customHeight="1" x14ac:dyDescent="0.25">
      <c r="A36" s="25"/>
      <c r="B36" s="27" t="str">
        <f t="shared" si="3"/>
        <v/>
      </c>
      <c r="C36" s="41" t="str">
        <f t="shared" si="4"/>
        <v/>
      </c>
      <c r="D36" s="42" t="str">
        <f t="shared" si="0"/>
        <v/>
      </c>
      <c r="E36" s="41" t="str">
        <f t="shared" si="5"/>
        <v/>
      </c>
      <c r="F36" s="42" t="str">
        <f t="shared" si="1"/>
        <v/>
      </c>
      <c r="G36" s="41" t="str">
        <f t="shared" si="6"/>
        <v/>
      </c>
      <c r="H36" s="42" t="str">
        <f t="shared" si="2"/>
        <v/>
      </c>
      <c r="I36" s="41" t="str">
        <f t="shared" si="6"/>
        <v/>
      </c>
      <c r="J36" s="43" t="str">
        <f t="shared" si="2"/>
        <v/>
      </c>
    </row>
    <row r="37" spans="1:10" ht="15" customHeight="1" x14ac:dyDescent="0.25">
      <c r="A37" s="25"/>
      <c r="B37" s="27" t="str">
        <f t="shared" si="3"/>
        <v/>
      </c>
      <c r="C37" s="41" t="str">
        <f t="shared" si="4"/>
        <v/>
      </c>
      <c r="D37" s="42" t="str">
        <f t="shared" si="0"/>
        <v/>
      </c>
      <c r="E37" s="41" t="str">
        <f t="shared" si="5"/>
        <v/>
      </c>
      <c r="F37" s="42" t="str">
        <f t="shared" si="1"/>
        <v/>
      </c>
      <c r="G37" s="41" t="str">
        <f t="shared" si="6"/>
        <v/>
      </c>
      <c r="H37" s="42" t="str">
        <f t="shared" si="2"/>
        <v/>
      </c>
      <c r="I37" s="41" t="str">
        <f t="shared" si="6"/>
        <v/>
      </c>
      <c r="J37" s="43" t="str">
        <f t="shared" si="2"/>
        <v/>
      </c>
    </row>
    <row r="38" spans="1:10" ht="20.25" customHeight="1" x14ac:dyDescent="0.25">
      <c r="A38" s="25"/>
      <c r="B38" s="27" t="str">
        <f t="shared" si="3"/>
        <v/>
      </c>
      <c r="C38" s="41" t="str">
        <f t="shared" si="4"/>
        <v/>
      </c>
      <c r="D38" s="42" t="str">
        <f t="shared" si="0"/>
        <v/>
      </c>
      <c r="E38" s="41" t="str">
        <f t="shared" si="5"/>
        <v/>
      </c>
      <c r="F38" s="42" t="str">
        <f t="shared" si="1"/>
        <v/>
      </c>
      <c r="G38" s="41" t="str">
        <f t="shared" si="6"/>
        <v/>
      </c>
      <c r="H38" s="42" t="str">
        <f t="shared" si="2"/>
        <v/>
      </c>
      <c r="I38" s="44" t="str">
        <f t="shared" si="6"/>
        <v/>
      </c>
      <c r="J38" s="45" t="str">
        <f t="shared" si="2"/>
        <v/>
      </c>
    </row>
    <row r="39" spans="1:10" ht="18.75" x14ac:dyDescent="0.3">
      <c r="A39" s="11"/>
      <c r="B39" s="14"/>
      <c r="C39" s="14"/>
      <c r="D39" s="14"/>
      <c r="E39" s="14"/>
      <c r="F39" s="14"/>
      <c r="G39" s="14"/>
      <c r="H39" s="14"/>
      <c r="I39" s="11"/>
    </row>
    <row r="40" spans="1:10" ht="18.75" hidden="1" x14ac:dyDescent="0.3">
      <c r="A40" s="11" t="s">
        <v>4</v>
      </c>
      <c r="B40" s="11" t="s">
        <v>17</v>
      </c>
      <c r="C40" s="11"/>
      <c r="D40" s="11"/>
      <c r="E40" s="11"/>
      <c r="F40" s="11"/>
      <c r="G40" s="11"/>
      <c r="H40" s="11"/>
      <c r="I40" s="11"/>
    </row>
    <row r="41" spans="1:10" ht="18.75" hidden="1" x14ac:dyDescent="0.3">
      <c r="A41" s="11"/>
      <c r="B41" s="11"/>
      <c r="C41" s="11"/>
      <c r="D41" s="11"/>
      <c r="E41" s="11"/>
      <c r="F41" s="11"/>
      <c r="G41" s="11"/>
      <c r="H41" s="11"/>
      <c r="I41" s="11"/>
    </row>
    <row r="42" spans="1:10" ht="18.75" hidden="1" x14ac:dyDescent="0.3">
      <c r="A42" s="11"/>
      <c r="B42" s="15" t="s">
        <v>14</v>
      </c>
      <c r="C42" s="19">
        <f>(C13)</f>
        <v>1.35</v>
      </c>
      <c r="D42" s="20"/>
      <c r="E42" s="19">
        <f>(E13)</f>
        <v>1.65</v>
      </c>
      <c r="F42" s="20"/>
      <c r="G42" s="19">
        <f>(G13)</f>
        <v>1.9</v>
      </c>
      <c r="H42" s="20"/>
      <c r="I42" s="13"/>
    </row>
    <row r="43" spans="1:10" ht="18.75" hidden="1" x14ac:dyDescent="0.3">
      <c r="A43" s="11"/>
      <c r="B43" s="14"/>
      <c r="C43" s="16" t="s">
        <v>33</v>
      </c>
      <c r="D43" s="17" t="s">
        <v>38</v>
      </c>
      <c r="E43" s="16" t="s">
        <v>33</v>
      </c>
      <c r="F43" s="17" t="s">
        <v>38</v>
      </c>
      <c r="G43" s="16" t="s">
        <v>33</v>
      </c>
      <c r="H43" s="17" t="s">
        <v>38</v>
      </c>
      <c r="I43" s="13"/>
    </row>
    <row r="44" spans="1:10" ht="18.75" hidden="1" x14ac:dyDescent="0.3">
      <c r="A44" s="11"/>
      <c r="B44" s="11"/>
      <c r="C44" s="18" t="s">
        <v>34</v>
      </c>
      <c r="D44" s="12" t="s">
        <v>39</v>
      </c>
      <c r="E44" s="18" t="s">
        <v>34</v>
      </c>
      <c r="F44" s="12" t="s">
        <v>39</v>
      </c>
      <c r="G44" s="18" t="s">
        <v>34</v>
      </c>
      <c r="H44" s="12" t="s">
        <v>39</v>
      </c>
      <c r="I44" s="13"/>
    </row>
    <row r="45" spans="1:10" ht="18.75" hidden="1" x14ac:dyDescent="0.3">
      <c r="A45" s="11"/>
      <c r="B45" s="11"/>
      <c r="C45" s="19">
        <f>IF((62.4*C42*$C$9*$C$8)/(1728*2*$F$8)&lt;C$16,C$16,(62.4*C42*$C$9*$C$8)/(1728*2*$F$8))</f>
        <v>0.19</v>
      </c>
      <c r="D45" s="20">
        <f>(0.8*C45)</f>
        <v>0.15200000000000002</v>
      </c>
      <c r="E45" s="19">
        <f>IF((62.4*E42*$C$9*$C$8)/(1728*2*$F$8)&lt;E$16,E$16,(62.4*E42*$C$9*$C$8)/(1728*2*$F$8))</f>
        <v>0.19</v>
      </c>
      <c r="F45" s="20">
        <f>(0.8*E45)</f>
        <v>0.15200000000000002</v>
      </c>
      <c r="G45" s="19">
        <f>IF((62.4*G42*$C$9*$C$8)/(1728*2*$F$8)&lt;G$16,G$16,(62.4*G42*$C$9*$C$8)/(1728*2*$F$8))</f>
        <v>0.19</v>
      </c>
      <c r="H45" s="20">
        <f>(0.8*G45)</f>
        <v>0.15200000000000002</v>
      </c>
      <c r="I45" s="13"/>
    </row>
    <row r="46" spans="1:10" ht="18.75" hidden="1" x14ac:dyDescent="0.3">
      <c r="A46" s="11"/>
      <c r="B46" s="11"/>
      <c r="C46" s="14"/>
      <c r="D46" s="14"/>
      <c r="E46" s="14"/>
      <c r="F46" s="14"/>
      <c r="G46" s="14"/>
      <c r="H46" s="14"/>
      <c r="I46" s="11"/>
    </row>
    <row r="47" spans="1:10" ht="18.75" hidden="1" x14ac:dyDescent="0.3">
      <c r="A47" s="11" t="s">
        <v>5</v>
      </c>
      <c r="B47" s="11" t="s">
        <v>18</v>
      </c>
      <c r="C47" s="11"/>
      <c r="D47" s="11"/>
      <c r="E47" s="11"/>
      <c r="F47" s="11"/>
      <c r="G47" s="11"/>
      <c r="H47" s="11"/>
      <c r="I47" s="11"/>
    </row>
    <row r="48" spans="1:10" ht="18.75" hidden="1" x14ac:dyDescent="0.3">
      <c r="A48" s="11"/>
      <c r="B48" s="11"/>
      <c r="C48" s="11"/>
      <c r="D48" s="11"/>
      <c r="E48" s="11"/>
      <c r="F48" s="11"/>
      <c r="G48" s="11"/>
      <c r="H48" s="11"/>
      <c r="I48" s="11"/>
    </row>
    <row r="49" spans="1:9" ht="18.75" hidden="1" x14ac:dyDescent="0.3">
      <c r="A49" s="11"/>
      <c r="B49" s="15" t="s">
        <v>14</v>
      </c>
      <c r="C49" s="21">
        <f>(C13)</f>
        <v>1.35</v>
      </c>
      <c r="D49" s="22"/>
      <c r="E49" s="21">
        <f>(E13)</f>
        <v>1.65</v>
      </c>
      <c r="F49" s="22"/>
      <c r="G49" s="21">
        <f>(G13)</f>
        <v>1.9</v>
      </c>
      <c r="H49" s="22"/>
      <c r="I49" s="13"/>
    </row>
    <row r="50" spans="1:9" ht="18.75" hidden="1" x14ac:dyDescent="0.3">
      <c r="A50" s="11"/>
      <c r="B50" s="15"/>
      <c r="C50" s="16" t="s">
        <v>33</v>
      </c>
      <c r="D50" s="17" t="s">
        <v>38</v>
      </c>
      <c r="E50" s="16" t="s">
        <v>33</v>
      </c>
      <c r="F50" s="17" t="s">
        <v>38</v>
      </c>
      <c r="G50" s="16" t="s">
        <v>33</v>
      </c>
      <c r="H50" s="17" t="s">
        <v>38</v>
      </c>
      <c r="I50" s="13"/>
    </row>
    <row r="51" spans="1:9" ht="18.75" hidden="1" x14ac:dyDescent="0.3">
      <c r="A51" s="11"/>
      <c r="B51" s="18" t="s">
        <v>19</v>
      </c>
      <c r="C51" s="18" t="s">
        <v>34</v>
      </c>
      <c r="D51" s="12" t="s">
        <v>39</v>
      </c>
      <c r="E51" s="18" t="s">
        <v>34</v>
      </c>
      <c r="F51" s="12" t="s">
        <v>39</v>
      </c>
      <c r="G51" s="18" t="s">
        <v>34</v>
      </c>
      <c r="H51" s="12" t="s">
        <v>39</v>
      </c>
      <c r="I51" s="13"/>
    </row>
    <row r="52" spans="1:9" ht="18.75" hidden="1" x14ac:dyDescent="0.3">
      <c r="A52" s="11"/>
      <c r="B52" s="15" t="e">
        <f>VLOOKUP((C8/2)-3,$B$101:$C$116,2)</f>
        <v>#VALUE!</v>
      </c>
      <c r="C52" s="21" t="e">
        <f>((2*$B52/$C$8)*(C$45-C$16))+C$16</f>
        <v>#VALUE!</v>
      </c>
      <c r="D52" s="22" t="e">
        <f t="shared" ref="D52:D58" si="7">IF(C52=+"","",0.8*C52)</f>
        <v>#VALUE!</v>
      </c>
      <c r="E52" s="21" t="e">
        <f>((2*$B52/$C$8)*(E$45-E$16))+E$16</f>
        <v>#VALUE!</v>
      </c>
      <c r="F52" s="22" t="e">
        <f t="shared" ref="F52:F58" si="8">IF(E52=+"","",0.8*E52)</f>
        <v>#VALUE!</v>
      </c>
      <c r="G52" s="21" t="e">
        <f>((2*$B52/$C$8)*(G$45-G$16))+G$16</f>
        <v>#VALUE!</v>
      </c>
      <c r="H52" s="22" t="e">
        <f t="shared" ref="H52:H58" si="9">IF(G52=+"","",0.8*G52)</f>
        <v>#VALUE!</v>
      </c>
      <c r="I52" s="13"/>
    </row>
    <row r="53" spans="1:9" ht="18.75" hidden="1" x14ac:dyDescent="0.3">
      <c r="A53" s="11"/>
      <c r="B53" s="13" t="e">
        <f t="shared" ref="B53:B58" si="10">IF((B52-12)&gt;=0,B52-12,+"")</f>
        <v>#VALUE!</v>
      </c>
      <c r="C53" s="23" t="e">
        <f t="shared" ref="C53:C58" si="11">IF(($B52-12)&gt;=0,((2*$B53/$C$8)*(C$45-C$16))+C$16,+"")</f>
        <v>#VALUE!</v>
      </c>
      <c r="D53" s="24" t="e">
        <f t="shared" si="7"/>
        <v>#VALUE!</v>
      </c>
      <c r="E53" s="23" t="e">
        <f t="shared" ref="E53:E58" si="12">IF(($B52-12)&gt;=0,((2*$B53/$C$8)*(E$45-E$16))+E$16,+"")</f>
        <v>#VALUE!</v>
      </c>
      <c r="F53" s="24" t="e">
        <f t="shared" si="8"/>
        <v>#VALUE!</v>
      </c>
      <c r="G53" s="23" t="e">
        <f t="shared" ref="G53:G58" si="13">IF(($B52-12)&gt;=0,((2*$B53/$C$8)*(G$45-G$16))+G$16,+"")</f>
        <v>#VALUE!</v>
      </c>
      <c r="H53" s="24" t="e">
        <f t="shared" si="9"/>
        <v>#VALUE!</v>
      </c>
      <c r="I53" s="13"/>
    </row>
    <row r="54" spans="1:9" ht="18.75" hidden="1" x14ac:dyDescent="0.3">
      <c r="A54" s="11"/>
      <c r="B54" s="13" t="e">
        <f t="shared" si="10"/>
        <v>#VALUE!</v>
      </c>
      <c r="C54" s="23" t="e">
        <f t="shared" si="11"/>
        <v>#VALUE!</v>
      </c>
      <c r="D54" s="24" t="e">
        <f t="shared" si="7"/>
        <v>#VALUE!</v>
      </c>
      <c r="E54" s="23" t="e">
        <f t="shared" si="12"/>
        <v>#VALUE!</v>
      </c>
      <c r="F54" s="24" t="e">
        <f t="shared" si="8"/>
        <v>#VALUE!</v>
      </c>
      <c r="G54" s="23" t="e">
        <f t="shared" si="13"/>
        <v>#VALUE!</v>
      </c>
      <c r="H54" s="24" t="e">
        <f t="shared" si="9"/>
        <v>#VALUE!</v>
      </c>
      <c r="I54" s="13"/>
    </row>
    <row r="55" spans="1:9" ht="6.75" hidden="1" customHeight="1" x14ac:dyDescent="0.3">
      <c r="A55" s="11"/>
      <c r="B55" s="13" t="e">
        <f t="shared" si="10"/>
        <v>#VALUE!</v>
      </c>
      <c r="C55" s="23" t="e">
        <f t="shared" si="11"/>
        <v>#VALUE!</v>
      </c>
      <c r="D55" s="24" t="e">
        <f t="shared" si="7"/>
        <v>#VALUE!</v>
      </c>
      <c r="E55" s="23" t="e">
        <f t="shared" si="12"/>
        <v>#VALUE!</v>
      </c>
      <c r="F55" s="24" t="e">
        <f t="shared" si="8"/>
        <v>#VALUE!</v>
      </c>
      <c r="G55" s="23" t="e">
        <f t="shared" si="13"/>
        <v>#VALUE!</v>
      </c>
      <c r="H55" s="24" t="e">
        <f t="shared" si="9"/>
        <v>#VALUE!</v>
      </c>
      <c r="I55" s="13"/>
    </row>
    <row r="56" spans="1:9" ht="18.75" hidden="1" x14ac:dyDescent="0.3">
      <c r="A56" s="11"/>
      <c r="B56" s="13" t="e">
        <f t="shared" si="10"/>
        <v>#VALUE!</v>
      </c>
      <c r="C56" s="23" t="e">
        <f t="shared" si="11"/>
        <v>#VALUE!</v>
      </c>
      <c r="D56" s="24" t="e">
        <f t="shared" si="7"/>
        <v>#VALUE!</v>
      </c>
      <c r="E56" s="23" t="e">
        <f t="shared" si="12"/>
        <v>#VALUE!</v>
      </c>
      <c r="F56" s="24" t="e">
        <f t="shared" si="8"/>
        <v>#VALUE!</v>
      </c>
      <c r="G56" s="23" t="e">
        <f t="shared" si="13"/>
        <v>#VALUE!</v>
      </c>
      <c r="H56" s="24" t="e">
        <f t="shared" si="9"/>
        <v>#VALUE!</v>
      </c>
      <c r="I56" s="13"/>
    </row>
    <row r="57" spans="1:9" ht="18.75" hidden="1" x14ac:dyDescent="0.3">
      <c r="A57" s="11"/>
      <c r="B57" s="13" t="e">
        <f t="shared" si="10"/>
        <v>#VALUE!</v>
      </c>
      <c r="C57" s="23" t="e">
        <f t="shared" si="11"/>
        <v>#VALUE!</v>
      </c>
      <c r="D57" s="24" t="e">
        <f t="shared" si="7"/>
        <v>#VALUE!</v>
      </c>
      <c r="E57" s="23" t="e">
        <f t="shared" si="12"/>
        <v>#VALUE!</v>
      </c>
      <c r="F57" s="24" t="e">
        <f t="shared" si="8"/>
        <v>#VALUE!</v>
      </c>
      <c r="G57" s="23" t="e">
        <f t="shared" si="13"/>
        <v>#VALUE!</v>
      </c>
      <c r="H57" s="24" t="e">
        <f t="shared" si="9"/>
        <v>#VALUE!</v>
      </c>
      <c r="I57" s="13"/>
    </row>
    <row r="58" spans="1:9" ht="18.75" hidden="1" x14ac:dyDescent="0.3">
      <c r="A58" s="11"/>
      <c r="B58" s="13" t="e">
        <f t="shared" si="10"/>
        <v>#VALUE!</v>
      </c>
      <c r="C58" s="23" t="e">
        <f t="shared" si="11"/>
        <v>#VALUE!</v>
      </c>
      <c r="D58" s="24" t="e">
        <f t="shared" si="7"/>
        <v>#VALUE!</v>
      </c>
      <c r="E58" s="23" t="e">
        <f t="shared" si="12"/>
        <v>#VALUE!</v>
      </c>
      <c r="F58" s="24" t="e">
        <f t="shared" si="8"/>
        <v>#VALUE!</v>
      </c>
      <c r="G58" s="23" t="e">
        <f t="shared" si="13"/>
        <v>#VALUE!</v>
      </c>
      <c r="H58" s="24" t="e">
        <f t="shared" si="9"/>
        <v>#VALUE!</v>
      </c>
      <c r="I58" s="13"/>
    </row>
    <row r="59" spans="1:9" ht="18.75" hidden="1" x14ac:dyDescent="0.3">
      <c r="A59" s="11"/>
      <c r="B59" s="14"/>
      <c r="C59" s="14"/>
      <c r="D59" s="14"/>
      <c r="E59" s="14"/>
      <c r="F59" s="14"/>
      <c r="G59" s="14"/>
      <c r="H59" s="14"/>
      <c r="I59" s="11"/>
    </row>
    <row r="60" spans="1:9" hidden="1" x14ac:dyDescent="0.25">
      <c r="A60" t="s">
        <v>6</v>
      </c>
      <c r="B60" t="s">
        <v>20</v>
      </c>
    </row>
    <row r="61" spans="1:9" hidden="1" x14ac:dyDescent="0.25"/>
    <row r="62" spans="1:9" hidden="1" x14ac:dyDescent="0.25">
      <c r="B62" t="s">
        <v>21</v>
      </c>
      <c r="C62" t="s">
        <v>35</v>
      </c>
    </row>
    <row r="63" spans="1:9" hidden="1" x14ac:dyDescent="0.25">
      <c r="B63" t="s">
        <v>22</v>
      </c>
      <c r="C63" t="s">
        <v>36</v>
      </c>
    </row>
    <row r="64" spans="1:9" hidden="1" x14ac:dyDescent="0.25"/>
    <row r="65" spans="1:9" hidden="1" x14ac:dyDescent="0.25">
      <c r="B65" s="1" t="s">
        <v>14</v>
      </c>
      <c r="C65" s="6">
        <f>(C13)</f>
        <v>1.35</v>
      </c>
      <c r="D65" s="7"/>
      <c r="E65" s="6">
        <f>(E13)</f>
        <v>1.65</v>
      </c>
      <c r="F65" s="7"/>
      <c r="G65" s="6">
        <f>(G13)</f>
        <v>1.9</v>
      </c>
      <c r="H65" s="7"/>
      <c r="I65" s="3"/>
    </row>
    <row r="66" spans="1:9" hidden="1" x14ac:dyDescent="0.25">
      <c r="B66" s="4" t="s">
        <v>23</v>
      </c>
      <c r="C66" s="8" t="e">
        <f>(($C$75*C$16/12)+(C$72*C$16/12)+(C$73*(((C$16+C$45)/2)/12))+($C$77*C$16/12)+(PI()*($C$8^2)*(1/6)*(C$45-C$16)*(1/1728)))*58.68</f>
        <v>#DIV/0!</v>
      </c>
      <c r="D66" s="2" t="s">
        <v>40</v>
      </c>
      <c r="E66" s="8" t="e">
        <f>(($C$75*E$16/12)+(E$72*E$16/12)+(E$73*(((E$16+E$45)/2)/12))+($C$77*E$16/12)+(PI()*($C$8^2)*(1/6)*(E$45-E$16)*(1/1728)))*58.68</f>
        <v>#DIV/0!</v>
      </c>
      <c r="F66" s="2" t="s">
        <v>40</v>
      </c>
      <c r="G66" s="8" t="e">
        <f>(($C$75*G$16/12)+(G$72*G$16/12)+(G$73*(((G$16+G$45)/2)/12))+($C$77*G$16/12)+(PI()*($C$8^2)*(1/6)*(G$45-G$16)*(1/1728)))*58.68</f>
        <v>#DIV/0!</v>
      </c>
      <c r="H66" s="2" t="s">
        <v>40</v>
      </c>
      <c r="I66" s="3"/>
    </row>
    <row r="67" spans="1:9" hidden="1" x14ac:dyDescent="0.25">
      <c r="B67" s="5" t="s">
        <v>24</v>
      </c>
      <c r="C67" s="9">
        <f>(SUM($C75:$C77))*(C45/12)*58.68</f>
        <v>0</v>
      </c>
      <c r="D67" t="s">
        <v>40</v>
      </c>
      <c r="E67" s="9">
        <f>(SUM($C75:$C77))*(E45/12)*58.68</f>
        <v>0</v>
      </c>
      <c r="F67" t="s">
        <v>40</v>
      </c>
      <c r="G67" s="9">
        <f>(SUM($C75:$C77))*(G45/12)*58.68</f>
        <v>0</v>
      </c>
      <c r="H67" t="s">
        <v>40</v>
      </c>
      <c r="I67" s="3"/>
    </row>
    <row r="68" spans="1:9" hidden="1" x14ac:dyDescent="0.25">
      <c r="C68" s="2"/>
      <c r="D68" s="2"/>
      <c r="E68" s="2"/>
      <c r="F68" s="2"/>
      <c r="G68" s="2"/>
      <c r="H68" s="2"/>
    </row>
    <row r="69" spans="1:9" hidden="1" x14ac:dyDescent="0.25">
      <c r="A69" t="s">
        <v>7</v>
      </c>
      <c r="B69" t="s">
        <v>25</v>
      </c>
    </row>
    <row r="70" spans="1:9" hidden="1" x14ac:dyDescent="0.25"/>
    <row r="71" spans="1:9" hidden="1" x14ac:dyDescent="0.25">
      <c r="B71" s="1" t="s">
        <v>14</v>
      </c>
      <c r="C71" s="6">
        <f>(C13)</f>
        <v>1.35</v>
      </c>
      <c r="D71" s="7"/>
      <c r="E71" s="6">
        <f>(E13)</f>
        <v>1.65</v>
      </c>
      <c r="F71" s="7"/>
      <c r="G71" s="6">
        <f>(G13)</f>
        <v>1.9</v>
      </c>
      <c r="H71" s="7"/>
      <c r="I71" s="3"/>
    </row>
    <row r="72" spans="1:9" hidden="1" x14ac:dyDescent="0.25">
      <c r="B72" s="4" t="s">
        <v>26</v>
      </c>
      <c r="C72" s="8" t="e">
        <f>($C$76-C$73)</f>
        <v>#DIV/0!</v>
      </c>
      <c r="D72" s="2" t="s">
        <v>41</v>
      </c>
      <c r="E72" s="8" t="e">
        <f>($C$76-E$73)</f>
        <v>#DIV/0!</v>
      </c>
      <c r="F72" s="2" t="s">
        <v>41</v>
      </c>
      <c r="G72" s="8" t="e">
        <f>($C$76-G$73)</f>
        <v>#DIV/0!</v>
      </c>
      <c r="H72" s="2" t="s">
        <v>41</v>
      </c>
      <c r="I72" s="3"/>
    </row>
    <row r="73" spans="1:9" hidden="1" x14ac:dyDescent="0.25">
      <c r="B73" s="5" t="s">
        <v>27</v>
      </c>
      <c r="C73" s="9" t="e">
        <f>(C$82/$C$9)*$C$76</f>
        <v>#DIV/0!</v>
      </c>
      <c r="D73" t="s">
        <v>41</v>
      </c>
      <c r="E73" s="9" t="e">
        <f>(E$82/$C$9)*$C$76</f>
        <v>#DIV/0!</v>
      </c>
      <c r="F73" t="s">
        <v>41</v>
      </c>
      <c r="G73" s="9" t="e">
        <f>(G$82/$C$9)*$C$76</f>
        <v>#DIV/0!</v>
      </c>
      <c r="H73" t="s">
        <v>41</v>
      </c>
      <c r="I73" s="3"/>
    </row>
    <row r="74" spans="1:9" hidden="1" x14ac:dyDescent="0.25">
      <c r="B74" s="5"/>
      <c r="C74" s="2"/>
      <c r="D74" s="2"/>
      <c r="E74" s="2"/>
      <c r="F74" s="2"/>
      <c r="G74" s="2"/>
      <c r="H74" s="2"/>
    </row>
    <row r="75" spans="1:9" hidden="1" x14ac:dyDescent="0.25">
      <c r="B75" s="5" t="s">
        <v>28</v>
      </c>
      <c r="C75" s="10">
        <f>(2*PI()*0.14*(C8^2))/144</f>
        <v>0</v>
      </c>
      <c r="D75" t="s">
        <v>41</v>
      </c>
    </row>
    <row r="76" spans="1:9" hidden="1" x14ac:dyDescent="0.25">
      <c r="B76" s="5" t="s">
        <v>29</v>
      </c>
      <c r="C76" s="10">
        <f>(PI()*C8*C9)/144</f>
        <v>0</v>
      </c>
      <c r="D76" t="s">
        <v>41</v>
      </c>
    </row>
    <row r="77" spans="1:9" hidden="1" x14ac:dyDescent="0.25">
      <c r="B77" s="5" t="s">
        <v>30</v>
      </c>
      <c r="C77" s="10">
        <f>(PI()/4)*(C8^2)/144</f>
        <v>0</v>
      </c>
      <c r="D77" t="s">
        <v>41</v>
      </c>
    </row>
    <row r="78" spans="1:9" hidden="1" x14ac:dyDescent="0.25"/>
    <row r="79" spans="1:9" hidden="1" x14ac:dyDescent="0.25">
      <c r="A79" t="s">
        <v>8</v>
      </c>
      <c r="B79" t="s">
        <v>31</v>
      </c>
    </row>
    <row r="80" spans="1:9" hidden="1" x14ac:dyDescent="0.25">
      <c r="B80" t="str">
        <f>IF((B79-12)&gt;=0,B79-12,+"")</f>
        <v/>
      </c>
    </row>
    <row r="81" spans="2:9" hidden="1" x14ac:dyDescent="0.25">
      <c r="B81" s="1" t="s">
        <v>14</v>
      </c>
      <c r="C81" s="6">
        <f>(C13)</f>
        <v>1.35</v>
      </c>
      <c r="D81" s="7"/>
      <c r="E81" s="6">
        <f>(E13)</f>
        <v>1.65</v>
      </c>
      <c r="F81" s="7"/>
      <c r="G81" s="6">
        <f>(G13)</f>
        <v>1.9</v>
      </c>
      <c r="H81" s="7"/>
      <c r="I81" s="3"/>
    </row>
    <row r="82" spans="2:9" hidden="1" x14ac:dyDescent="0.25">
      <c r="B82" s="4" t="s">
        <v>32</v>
      </c>
      <c r="C82" s="8" t="e">
        <f>IF(($C$9-((1728*2*$F$8*C$16)/(62.4*C$13*$C$8)))&lt;0,0,($C$9-((1728*2*$F$8*C$16)/(62.4*C$13*$C$8))))</f>
        <v>#DIV/0!</v>
      </c>
      <c r="D82" s="2" t="s">
        <v>42</v>
      </c>
      <c r="E82" s="8" t="e">
        <f>IF(($C$9-((1728*2*$F$8*E$16)/(62.4*E$13*$C$8)))&lt;0,0,($C$9-((1728*2*$F$8*E$16)/(62.4*E$13*$C$8))))</f>
        <v>#DIV/0!</v>
      </c>
      <c r="F82" s="2" t="s">
        <v>42</v>
      </c>
      <c r="G82" s="8" t="e">
        <f>IF(($C$9-((1728*2*$F$8*G$16)/(62.4*G$13*$C$8)))&lt;0,0,($C$9-((1728*2*$F$8*G$16)/(62.4*G$13*$C$8))))</f>
        <v>#DIV/0!</v>
      </c>
      <c r="H82" s="2" t="s">
        <v>42</v>
      </c>
      <c r="I82" s="3"/>
    </row>
    <row r="83" spans="2:9" hidden="1" x14ac:dyDescent="0.25">
      <c r="C83" s="2"/>
      <c r="D83" s="2"/>
      <c r="E83" s="2"/>
      <c r="F83" s="2"/>
      <c r="G83" s="2"/>
      <c r="H83" s="2"/>
    </row>
    <row r="84" spans="2:9" hidden="1" x14ac:dyDescent="0.25"/>
    <row r="85" spans="2:9" hidden="1" x14ac:dyDescent="0.25"/>
    <row r="86" spans="2:9" hidden="1" x14ac:dyDescent="0.25"/>
    <row r="87" spans="2:9" hidden="1" x14ac:dyDescent="0.25"/>
    <row r="88" spans="2:9" hidden="1" x14ac:dyDescent="0.25"/>
    <row r="89" spans="2:9" hidden="1" x14ac:dyDescent="0.25"/>
    <row r="90" spans="2:9" hidden="1" x14ac:dyDescent="0.25"/>
    <row r="91" spans="2:9" hidden="1" x14ac:dyDescent="0.25"/>
    <row r="92" spans="2:9" hidden="1" x14ac:dyDescent="0.25"/>
    <row r="93" spans="2:9" hidden="1" x14ac:dyDescent="0.25"/>
    <row r="94" spans="2:9" hidden="1" x14ac:dyDescent="0.25"/>
    <row r="95" spans="2:9" hidden="1" x14ac:dyDescent="0.25"/>
    <row r="96" spans="2:9" hidden="1" x14ac:dyDescent="0.25"/>
    <row r="97" spans="2:3" hidden="1" x14ac:dyDescent="0.25"/>
    <row r="98" spans="2:3" hidden="1" x14ac:dyDescent="0.25"/>
    <row r="99" spans="2:3" hidden="1" x14ac:dyDescent="0.25"/>
    <row r="100" spans="2:3" hidden="1" x14ac:dyDescent="0.25">
      <c r="B100" s="5" t="s">
        <v>16</v>
      </c>
      <c r="C100" s="5" t="s">
        <v>16</v>
      </c>
    </row>
    <row r="101" spans="2:3" hidden="1" x14ac:dyDescent="0.25">
      <c r="B101">
        <v>0</v>
      </c>
      <c r="C101">
        <v>0</v>
      </c>
    </row>
    <row r="102" spans="2:3" hidden="1" x14ac:dyDescent="0.25">
      <c r="B102">
        <v>12</v>
      </c>
      <c r="C102">
        <v>12</v>
      </c>
    </row>
    <row r="103" spans="2:3" hidden="1" x14ac:dyDescent="0.25">
      <c r="B103">
        <v>24</v>
      </c>
      <c r="C103">
        <v>24</v>
      </c>
    </row>
    <row r="104" spans="2:3" hidden="1" x14ac:dyDescent="0.25">
      <c r="B104">
        <v>36</v>
      </c>
      <c r="C104">
        <v>36</v>
      </c>
    </row>
    <row r="105" spans="2:3" hidden="1" x14ac:dyDescent="0.25">
      <c r="B105">
        <v>48</v>
      </c>
      <c r="C105">
        <v>48</v>
      </c>
    </row>
    <row r="106" spans="2:3" hidden="1" x14ac:dyDescent="0.25">
      <c r="B106">
        <v>60</v>
      </c>
      <c r="C106">
        <v>60</v>
      </c>
    </row>
    <row r="107" spans="2:3" hidden="1" x14ac:dyDescent="0.25">
      <c r="B107">
        <v>72</v>
      </c>
      <c r="C107">
        <v>72</v>
      </c>
    </row>
    <row r="108" spans="2:3" hidden="1" x14ac:dyDescent="0.25">
      <c r="B108">
        <v>84</v>
      </c>
      <c r="C108">
        <v>84</v>
      </c>
    </row>
    <row r="109" spans="2:3" hidden="1" x14ac:dyDescent="0.25">
      <c r="B109">
        <v>96</v>
      </c>
      <c r="C109">
        <v>96</v>
      </c>
    </row>
    <row r="110" spans="2:3" hidden="1" x14ac:dyDescent="0.25">
      <c r="B110">
        <v>108</v>
      </c>
      <c r="C110">
        <v>108</v>
      </c>
    </row>
    <row r="111" spans="2:3" hidden="1" x14ac:dyDescent="0.25">
      <c r="B111">
        <v>120</v>
      </c>
      <c r="C111">
        <v>120</v>
      </c>
    </row>
    <row r="112" spans="2:3" hidden="1" x14ac:dyDescent="0.25">
      <c r="B112">
        <v>132</v>
      </c>
      <c r="C112">
        <v>132</v>
      </c>
    </row>
    <row r="113" spans="2:3" hidden="1" x14ac:dyDescent="0.25">
      <c r="B113">
        <v>144</v>
      </c>
      <c r="C113">
        <v>144</v>
      </c>
    </row>
    <row r="114" spans="2:3" hidden="1" x14ac:dyDescent="0.25">
      <c r="B114">
        <v>156</v>
      </c>
      <c r="C114">
        <v>156</v>
      </c>
    </row>
    <row r="115" spans="2:3" hidden="1" x14ac:dyDescent="0.25">
      <c r="B115">
        <v>168</v>
      </c>
      <c r="C115">
        <v>168</v>
      </c>
    </row>
    <row r="116" spans="2:3" hidden="1" x14ac:dyDescent="0.25">
      <c r="B116">
        <v>180</v>
      </c>
      <c r="C116">
        <v>180</v>
      </c>
    </row>
    <row r="117" spans="2:3" hidden="1" x14ac:dyDescent="0.25"/>
    <row r="118" spans="2:3" hidden="1" x14ac:dyDescent="0.25"/>
    <row r="119" spans="2:3" hidden="1" x14ac:dyDescent="0.25"/>
    <row r="120" spans="2:3" hidden="1" x14ac:dyDescent="0.25"/>
    <row r="121" spans="2:3" hidden="1" x14ac:dyDescent="0.25"/>
    <row r="122" spans="2:3" hidden="1" x14ac:dyDescent="0.25"/>
    <row r="123" spans="2:3" hidden="1" x14ac:dyDescent="0.25"/>
    <row r="124" spans="2:3" hidden="1" x14ac:dyDescent="0.25"/>
    <row r="125" spans="2:3" hidden="1" x14ac:dyDescent="0.25"/>
    <row r="126" spans="2:3" hidden="1" x14ac:dyDescent="0.25"/>
    <row r="127" spans="2:3" hidden="1" x14ac:dyDescent="0.25"/>
    <row r="128" spans="2:3"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sheetData>
  <sheetProtection password="E9D8" sheet="1" objects="1" scenarios="1" selectLockedCells="1"/>
  <mergeCells count="1">
    <mergeCell ref="C5:G5"/>
  </mergeCells>
  <phoneticPr fontId="2" type="noConversion"/>
  <pageMargins left="0.25" right="0" top="1" bottom="1" header="0.5" footer="0.5"/>
  <pageSetup scale="90"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75" x14ac:dyDescent="0.25"/>
  <cols>
    <col min="1" max="1" width="1" customWidth="1"/>
    <col min="2" max="2" width="56.375" customWidth="1"/>
    <col min="3" max="3" width="1.375" customWidth="1"/>
    <col min="4" max="4" width="4.875" customWidth="1"/>
    <col min="5" max="6" width="14" customWidth="1"/>
  </cols>
  <sheetData>
    <row r="1" spans="2:6" ht="31.5" x14ac:dyDescent="0.25">
      <c r="B1" s="52" t="s">
        <v>45</v>
      </c>
      <c r="C1" s="52"/>
      <c r="D1" s="56"/>
      <c r="E1" s="56"/>
      <c r="F1" s="56"/>
    </row>
    <row r="2" spans="2:6" x14ac:dyDescent="0.25">
      <c r="B2" s="52" t="s">
        <v>46</v>
      </c>
      <c r="C2" s="52"/>
      <c r="D2" s="56"/>
      <c r="E2" s="56"/>
      <c r="F2" s="56"/>
    </row>
    <row r="3" spans="2:6" x14ac:dyDescent="0.25">
      <c r="B3" s="53"/>
      <c r="C3" s="53"/>
      <c r="D3" s="57"/>
      <c r="E3" s="57"/>
      <c r="F3" s="57"/>
    </row>
    <row r="4" spans="2:6" ht="63" x14ac:dyDescent="0.25">
      <c r="B4" s="53" t="s">
        <v>47</v>
      </c>
      <c r="C4" s="53"/>
      <c r="D4" s="57"/>
      <c r="E4" s="57"/>
      <c r="F4" s="57"/>
    </row>
    <row r="5" spans="2:6" x14ac:dyDescent="0.25">
      <c r="B5" s="53"/>
      <c r="C5" s="53"/>
      <c r="D5" s="57"/>
      <c r="E5" s="57"/>
      <c r="F5" s="57"/>
    </row>
    <row r="6" spans="2:6" ht="31.5" x14ac:dyDescent="0.25">
      <c r="B6" s="52" t="s">
        <v>48</v>
      </c>
      <c r="C6" s="52"/>
      <c r="D6" s="56"/>
      <c r="E6" s="56" t="s">
        <v>49</v>
      </c>
      <c r="F6" s="56" t="s">
        <v>50</v>
      </c>
    </row>
    <row r="7" spans="2:6" ht="16.5" thickBot="1" x14ac:dyDescent="0.3">
      <c r="B7" s="53"/>
      <c r="C7" s="53"/>
      <c r="D7" s="57"/>
      <c r="E7" s="57"/>
      <c r="F7" s="57"/>
    </row>
    <row r="8" spans="2:6" ht="48" thickBot="1" x14ac:dyDescent="0.3">
      <c r="B8" s="54" t="s">
        <v>51</v>
      </c>
      <c r="C8" s="55"/>
      <c r="D8" s="58"/>
      <c r="E8" s="58">
        <v>9</v>
      </c>
      <c r="F8" s="59" t="s">
        <v>52</v>
      </c>
    </row>
    <row r="9" spans="2:6" x14ac:dyDescent="0.25">
      <c r="B9" s="53"/>
      <c r="C9" s="53"/>
      <c r="D9" s="57"/>
      <c r="E9" s="57"/>
      <c r="F9" s="57"/>
    </row>
    <row r="10" spans="2:6" x14ac:dyDescent="0.25">
      <c r="B10" s="53"/>
      <c r="C10" s="53"/>
      <c r="D10" s="57"/>
      <c r="E10" s="57"/>
      <c r="F10"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THKVERT</vt:lpstr>
      <vt:lpstr>Compatibility Report</vt:lpstr>
      <vt:lpstr>E</vt:lpstr>
      <vt:lpstr>THKVERT!Print_Area</vt:lpstr>
      <vt:lpstr>SD</vt:lpstr>
    </vt:vector>
  </TitlesOfParts>
  <Company>Poly Processing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KKemp</dc:creator>
  <cp:lastModifiedBy>Marshall Lampson</cp:lastModifiedBy>
  <cp:lastPrinted>2016-04-25T18:17:39Z</cp:lastPrinted>
  <dcterms:created xsi:type="dcterms:W3CDTF">1999-04-14T21:09:15Z</dcterms:created>
  <dcterms:modified xsi:type="dcterms:W3CDTF">2016-04-25T18:25:54Z</dcterms:modified>
</cp:coreProperties>
</file>